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<sst xmlns="http://schemas.openxmlformats.org/spreadsheetml/2006/main" count="328" uniqueCount="246">
  <si>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</si>
  <si>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</si>
  <si>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</si>
  <si>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</si>
  <si>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</si>
  <si>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</si>
  <si>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</si>
  <si>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</si>
  <si>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</si>
  <si>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</si>
  <si>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</si>
  <si>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</si>
  <si>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</si>
  <si>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</si>
  <si>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</si>
  <si>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</si>
  <si>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</si>
  <si>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</si>
  <si>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</si>
  <si>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</si>
  <si>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</si>
  <si>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</si>
  <si>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</si>
  <si>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</si>
  <si>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</si>
  <si>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</si>
  <si>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</si>
  <si>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</si>
  <si>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</si>
  <si>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</si>
  <si>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</si>
  <si>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</si>
  <si>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</si>
  <si>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</si>
  <si>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</si>
  <si>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</si>
  <si>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</si>
  <si>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</si>
  <si>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</si>
  <si>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</si>
  <si>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</si>
  <si>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</si>
  <si>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</si>
  <si>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</si>
  <si>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</si>
  <si>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</si>
  <si>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</si>
  <si>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</si>
  <si>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</si>
  <si>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</si>
  <si>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</si>
  <si>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</si>
  <si>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</si>
  <si>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</si>
  <si>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</si>
  <si>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</si>
  <si>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</si>
  <si>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</si>
  <si>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</si>
  <si>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</si>
  <si>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</si>
  <si>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</si>
  <si>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</si>
  <si>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</si>
  <si>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</si>
  <si>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</si>
  <si>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</si>
  <si>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</si>
  <si>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</si>
  <si>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</si>
  <si>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</si>
  <si>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</si>
  <si>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</si>
  <si>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</si>
  <si>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</si>
  <si>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</si>
  <si>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</si>
  <si>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</si>
  <si>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</si>
  <si>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</si>
  <si>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</si>
  <si>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</si>
  <si>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</si>
  <si>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</si>
  <si>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</si>
  <si>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</si>
  <si>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</si>
  <si>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</si>
  <si>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</si>
  <si>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</si>
  <si>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</si>
  <si>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</si>
  <si>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</si>
  <si>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</si>
  <si>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</si>
  <si>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</si>
  <si>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</si>
  <si>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</si>
  <si>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</si>
  <si>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</si>
  <si>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</si>
  <si>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</si>
  <si>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</si>
  <si>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</si>
  <si>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</si>
  <si>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</si>
  <si>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</si>
  <si>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</si>
  <si>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</si>
  <si>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</si>
  <si>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</si>
  <si>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</si>
  <si>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</si>
  <si>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</si>
  <si>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</si>
  <si>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</si>
  <si>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</si>
  <si>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</si>
  <si>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</si>
  <si>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</si>
  <si>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</si>
  <si>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</si>
  <si>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</si>
  <si>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</si>
  <si>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</si>
  <si>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</si>
  <si>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</si>
  <si>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</si>
  <si>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</si>
  <si>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</si>
  <si>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</si>
  <si>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</si>
  <si>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</si>
  <si>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</si>
  <si>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</si>
  <si>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</si>
  <si>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</si>
  <si>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</si>
  <si>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</si>
  <si>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</si>
  <si>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</si>
  <si>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</si>
  <si>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</si>
  <si>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</si>
  <si>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</si>
  <si>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</si>
  <si>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</si>
  <si>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</si>
  <si>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</si>
  <si>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</si>
  <si>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</si>
  <si>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</si>
  <si>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</si>
  <si>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</si>
  <si>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</si>
  <si>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</si>
  <si>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</si>
  <si>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</si>
  <si>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</si>
  <si>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</si>
  <si>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</si>
  <si>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</si>
  <si>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</si>
  <si>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</si>
  <si>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</si>
  <si>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</si>
  <si>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</si>
  <si>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</si>
  <si>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</si>
  <si>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</si>
  <si>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</si>
  <si>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</si>
  <si>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</si>
  <si>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</si>
  <si>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</si>
  <si>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</si>
  <si>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</si>
  <si>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</si>
  <si>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</si>
  <si>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</si>
  <si>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</si>
  <si>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</si>
  <si>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</si>
  <si>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</si>
  <si>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</si>
  <si>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</si>
  <si>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</si>
  <si>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</si>
  <si>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</si>
  <si>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</si>
  <si>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</si>
  <si>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</si>
  <si>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</si>
  <si>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</si>
  <si>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</si>
  <si>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</si>
  <si>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</si>
  <si>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</si>
  <si>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</si>
  <si>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</si>
  <si>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</si>
  <si>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</si>
  <si>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</si>
  <si>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</si>
  <si>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</si>
  <si>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</si>
  <si>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</si>
  <si>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</si>
  <si>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</si>
  <si>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</si>
  <si>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</si>
  <si>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</si>
  <si>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</si>
  <si>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</si>
  <si>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</si>
  <si>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</si>
  <si>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</si>
  <si>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</si>
  <si>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</si>
  <si>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</si>
  <si>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</si>
  <si>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</si>
  <si>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</si>
  <si>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</si>
  <si>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</si>
  <si>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</si>
  <si>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</si>
  <si>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</si>
  <si>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</si>
  <si>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</si>
  <si>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</si>
  <si>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</si>
  <si>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</si>
  <si>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</si>
  <si>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</si>
  <si>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</si>
  <si>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</si>
  <si>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</si>
  <si>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</si>
  <si>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</si>
  <si>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</si>
  <si>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</si>
  <si>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</si>
  <si>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30.06.2019</t>
  </si>
  <si>
    <t>ანგარიშგების პერიოდი: 2019 წლის 6 თვე</t>
  </si>
  <si>
    <t>საანგარიშო პერიოდი: 2019 წლის 6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</si>
</sst>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6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6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6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6" applyNumberFormat="1" applyFont="1" applyFill="1" applyBorder="1" applyAlignment="1">
      <alignment/>
      <protection/>
    </xf>
    <xf numFmtId="165" fontId="78" fillId="70" borderId="18" xfId="456" applyNumberFormat="1" applyFont="1" applyFill="1" applyBorder="1" applyAlignment="1">
      <alignment/>
      <protection/>
    </xf>
    <xf numFmtId="165" fontId="78" fillId="70" borderId="54" xfId="456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6" applyNumberFormat="1" applyFont="1" applyFill="1" applyBorder="1">
      <alignment/>
      <protection/>
    </xf>
    <xf numFmtId="165" fontId="78" fillId="70" borderId="18" xfId="456" applyNumberFormat="1" applyFont="1" applyFill="1" applyBorder="1">
      <alignment/>
      <protection/>
    </xf>
    <xf numFmtId="165" fontId="78" fillId="70" borderId="37" xfId="456" applyNumberFormat="1" applyFont="1" applyFill="1" applyBorder="1">
      <alignment/>
      <protection/>
    </xf>
    <xf numFmtId="165" fontId="78" fillId="70" borderId="42" xfId="456" applyNumberFormat="1" applyFont="1" applyFill="1" applyBorder="1">
      <alignment/>
      <protection/>
    </xf>
    <xf numFmtId="165" fontId="78" fillId="70" borderId="54" xfId="456" applyNumberFormat="1" applyFont="1" applyFill="1" applyBorder="1">
      <alignment/>
      <protection/>
    </xf>
    <xf numFmtId="165" fontId="78" fillId="70" borderId="36" xfId="456" applyNumberFormat="1" applyFont="1" applyFill="1" applyBorder="1">
      <alignment/>
      <protection/>
    </xf>
    <xf numFmtId="165" fontId="78" fillId="70" borderId="44" xfId="456" applyNumberFormat="1" applyFont="1" applyFill="1" applyBorder="1">
      <alignment/>
      <protection/>
    </xf>
    <xf numFmtId="165" fontId="78" fillId="70" borderId="5" xfId="456" applyNumberFormat="1" applyFont="1" applyFill="1" applyBorder="1">
      <alignment/>
      <protection/>
    </xf>
    <xf numFmtId="165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6" xfId="384" applyFont="1" applyFill="1" applyBorder="1" applyAlignment="1">
      <alignment horizontal="center" vertical="center" wrapText="1"/>
      <protection/>
    </xf>
    <xf numFmtId="0" fontId="2" fillId="0" borderId="57" xfId="384" applyFont="1" applyFill="1" applyBorder="1" applyAlignment="1">
      <alignment horizontal="center" vertical="top" wrapText="1"/>
      <protection/>
    </xf>
    <xf numFmtId="0" fontId="2" fillId="0" borderId="58" xfId="384" applyFont="1" applyFill="1" applyBorder="1" applyAlignment="1">
      <alignment vertical="top"/>
      <protection/>
    </xf>
    <xf numFmtId="0" fontId="2" fillId="0" borderId="58" xfId="384" applyFont="1" applyFill="1" applyBorder="1" applyAlignment="1">
      <alignment horizontal="center" vertical="top" wrapText="1"/>
      <protection/>
    </xf>
    <xf numFmtId="0" fontId="2" fillId="0" borderId="59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60" xfId="454" applyNumberFormat="1" applyFont="1" applyFill="1" applyBorder="1" applyAlignment="1">
      <alignment horizontal="center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0" borderId="62" xfId="454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4" xfId="454" applyNumberFormat="1" applyFont="1" applyFill="1" applyBorder="1" applyAlignment="1">
      <alignment horizontal="center" vertical="center"/>
      <protection/>
    </xf>
    <xf numFmtId="0" fontId="3" fillId="0" borderId="65" xfId="384" applyFont="1" applyFill="1" applyBorder="1" applyAlignment="1">
      <alignment horizontal="center" vertical="center"/>
      <protection/>
    </xf>
    <xf numFmtId="0" fontId="3" fillId="0" borderId="66" xfId="454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4" applyNumberFormat="1" applyFont="1" applyFill="1" applyBorder="1" applyAlignment="1">
      <alignment horizontal="left" vertical="center" wrapText="1"/>
      <protection/>
    </xf>
    <xf numFmtId="0" fontId="3" fillId="0" borderId="66" xfId="454" applyNumberFormat="1" applyFont="1" applyFill="1" applyBorder="1" applyAlignment="1">
      <alignment vertical="center" wrapText="1"/>
      <protection/>
    </xf>
    <xf numFmtId="0" fontId="3" fillId="0" borderId="66" xfId="384" applyNumberFormat="1" applyFont="1" applyFill="1" applyBorder="1" applyAlignment="1">
      <alignment horizontal="left" vertical="center"/>
      <protection/>
    </xf>
    <xf numFmtId="0" fontId="3" fillId="0" borderId="68" xfId="454" applyNumberFormat="1" applyFont="1" applyFill="1" applyBorder="1" applyAlignment="1">
      <alignment horizontal="center" vertical="center"/>
      <protection/>
    </xf>
    <xf numFmtId="0" fontId="81" fillId="56" borderId="69" xfId="384" applyFont="1" applyFill="1" applyBorder="1" applyAlignment="1">
      <alignment horizontal="center" vertical="center"/>
      <protection/>
    </xf>
    <xf numFmtId="0" fontId="12" fillId="56" borderId="69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62" xfId="384" applyFont="1" applyFill="1" applyBorder="1" applyAlignment="1">
      <alignment vertical="center"/>
      <protection/>
    </xf>
    <xf numFmtId="0" fontId="3" fillId="0" borderId="66" xfId="384" applyFont="1" applyFill="1" applyBorder="1" applyAlignment="1">
      <alignment vertical="center"/>
      <protection/>
    </xf>
    <xf numFmtId="0" fontId="81" fillId="56" borderId="69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5" xfId="384" applyFont="1" applyFill="1" applyBorder="1" applyAlignment="1">
      <alignment horizontal="center" vertical="center"/>
      <protection/>
    </xf>
    <xf numFmtId="0" fontId="81" fillId="56" borderId="65" xfId="384" applyFont="1" applyFill="1" applyBorder="1" applyAlignment="1">
      <alignment vertical="center"/>
      <protection/>
    </xf>
    <xf numFmtId="0" fontId="81" fillId="56" borderId="70" xfId="384" applyFont="1" applyFill="1" applyBorder="1" applyAlignment="1">
      <alignment horizontal="center" vertical="center"/>
      <protection/>
    </xf>
    <xf numFmtId="0" fontId="81" fillId="56" borderId="70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7" xfId="384" applyFont="1" applyFill="1" applyBorder="1" applyAlignment="1">
      <alignment horizontal="center" vertical="top"/>
      <protection/>
    </xf>
    <xf numFmtId="0" fontId="2" fillId="0" borderId="58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60" xfId="384" applyFont="1" applyBorder="1" applyAlignment="1">
      <alignment horizontal="center" vertical="center"/>
      <protection/>
    </xf>
    <xf numFmtId="0" fontId="2" fillId="0" borderId="61" xfId="384" applyFont="1" applyFill="1" applyBorder="1" applyAlignment="1">
      <alignment horizontal="center" vertical="center"/>
      <protection/>
    </xf>
    <xf numFmtId="0" fontId="2" fillId="0" borderId="62" xfId="454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4" applyFont="1" applyBorder="1" applyAlignment="1">
      <alignment horizontal="center" vertical="center"/>
      <protection/>
    </xf>
    <xf numFmtId="0" fontId="2" fillId="0" borderId="65" xfId="384" applyFont="1" applyFill="1" applyBorder="1" applyAlignment="1">
      <alignment horizontal="center" vertical="center"/>
      <protection/>
    </xf>
    <xf numFmtId="0" fontId="2" fillId="0" borderId="66" xfId="653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4" applyNumberFormat="1" applyFont="1" applyFill="1" applyBorder="1" applyAlignment="1">
      <alignment horizontal="left" vertical="center"/>
      <protection/>
    </xf>
    <xf numFmtId="0" fontId="2" fillId="0" borderId="66" xfId="454" applyNumberFormat="1" applyFont="1" applyFill="1" applyBorder="1" applyAlignment="1">
      <alignment horizontal="left" vertical="center" wrapText="1"/>
      <protection/>
    </xf>
    <xf numFmtId="49" fontId="3" fillId="0" borderId="68" xfId="384" applyNumberFormat="1" applyFont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8" xfId="454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3" applyNumberFormat="1" applyFont="1" applyFill="1" applyBorder="1" applyAlignment="1">
      <alignment horizontal="left" vertical="center"/>
      <protection/>
    </xf>
    <xf numFmtId="0" fontId="3" fillId="0" borderId="64" xfId="384" applyFont="1" applyFill="1" applyBorder="1" applyAlignment="1">
      <alignment horizontal="center" vertical="center"/>
      <protection/>
    </xf>
    <xf numFmtId="0" fontId="3" fillId="56" borderId="69" xfId="384" applyFont="1" applyFill="1" applyBorder="1" applyAlignment="1">
      <alignment horizontal="center" vertical="center"/>
      <protection/>
    </xf>
    <xf numFmtId="0" fontId="3" fillId="56" borderId="72" xfId="454" applyNumberFormat="1" applyFont="1" applyFill="1" applyBorder="1" applyAlignment="1">
      <alignment horizontal="left" vertical="center"/>
      <protection/>
    </xf>
    <xf numFmtId="0" fontId="2" fillId="0" borderId="62" xfId="454" applyFont="1" applyFill="1" applyBorder="1" applyAlignment="1">
      <alignment horizontal="left" vertical="center"/>
      <protection/>
    </xf>
    <xf numFmtId="0" fontId="2" fillId="0" borderId="66" xfId="454" applyFont="1" applyFill="1" applyBorder="1" applyAlignment="1">
      <alignment horizontal="left" vertical="center"/>
      <protection/>
    </xf>
    <xf numFmtId="49" fontId="3" fillId="0" borderId="73" xfId="384" applyNumberFormat="1" applyFont="1" applyBorder="1" applyAlignment="1">
      <alignment horizontal="center" vertical="center"/>
      <protection/>
    </xf>
    <xf numFmtId="0" fontId="2" fillId="0" borderId="69" xfId="384" applyFont="1" applyFill="1" applyBorder="1" applyAlignment="1">
      <alignment horizontal="center" vertical="center"/>
      <protection/>
    </xf>
    <xf numFmtId="0" fontId="2" fillId="0" borderId="72" xfId="454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67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4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75" applyFont="1" applyAlignment="1">
      <alignment vertical="center"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78" fillId="75" borderId="18" xfId="456" applyNumberFormat="1" applyFont="1" applyFill="1" applyBorder="1">
      <alignment/>
      <protection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0" fontId="2" fillId="0" borderId="0" xfId="384" applyFont="1" applyFill="1" applyBorder="1" applyAlignment="1" applyProtection="1">
      <alignment horizontal="left"/>
      <protection locked="0"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384" applyFont="1" applyFill="1" applyBorder="1" applyAlignment="1">
      <alignment horizontal="center" vertical="center" wrapText="1"/>
      <protection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56" applyFont="1" applyFill="1" applyBorder="1" applyAlignment="1">
      <alignment horizontal="center" vertical="center" wrapText="1"/>
      <protection/>
    </xf>
    <xf numFmtId="0" fontId="3" fillId="56" borderId="79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4" applyFont="1" applyFill="1" applyAlignment="1">
      <alignment horizontal="right"/>
      <protection/>
    </xf>
    <xf numFmtId="0" fontId="3" fillId="76" borderId="81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82" xfId="456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7" customFormat="1" ht="15">
      <c r="B1" s="219" t="s">
        <v>242</v>
      </c>
      <c r="C1" s="219"/>
      <c r="D1" s="213"/>
      <c r="E1" s="218" t="s">
        <v>237</v>
      </c>
    </row>
    <row r="2" spans="2:5" s="217" customFormat="1" ht="15">
      <c r="B2" s="240" t="s">
        <v>243</v>
      </c>
      <c r="C2" s="240"/>
      <c r="D2" s="240"/>
      <c r="E2" s="240"/>
    </row>
    <row r="3" spans="2:3" ht="15">
      <c r="B3" s="125"/>
      <c r="C3" s="125"/>
    </row>
    <row r="4" spans="2:5" ht="18" customHeight="1">
      <c r="B4" s="126"/>
      <c r="C4" s="241" t="s">
        <v>84</v>
      </c>
      <c r="D4" s="242"/>
      <c r="E4" s="242"/>
    </row>
    <row r="5" ht="15.75" thickBot="1">
      <c r="E5" s="169" t="s">
        <v>85</v>
      </c>
    </row>
    <row r="6" spans="2:5" s="132" customFormat="1" ht="30.75" thickBot="1">
      <c r="B6" s="127" t="s">
        <v>86</v>
      </c>
      <c r="C6" s="128" t="s">
        <v>87</v>
      </c>
      <c r="D6" s="129"/>
      <c r="E6" s="130" t="s">
        <v>88</v>
      </c>
    </row>
    <row r="7" spans="3:5" s="132" customFormat="1" ht="6" customHeight="1">
      <c r="C7" s="133"/>
      <c r="D7" s="134"/>
      <c r="E7" s="135"/>
    </row>
    <row r="8" spans="3:5" s="136" customFormat="1" ht="15.75" thickBot="1">
      <c r="C8" s="243" t="s">
        <v>89</v>
      </c>
      <c r="D8" s="243"/>
      <c r="E8" s="243"/>
    </row>
    <row r="9" spans="2:6" s="141" customFormat="1" ht="15" customHeight="1">
      <c r="B9" s="137" t="s">
        <v>90</v>
      </c>
      <c r="C9" s="138">
        <v>1</v>
      </c>
      <c r="D9" s="139" t="s">
        <v>241</v>
      </c>
      <c r="E9" s="140">
        <v>3108446.729999999</v>
      </c>
      <c r="F9" s="231"/>
    </row>
    <row r="10" spans="2:6" s="141" customFormat="1" ht="15" customHeight="1">
      <c r="B10" s="142" t="s">
        <v>91</v>
      </c>
      <c r="C10" s="143">
        <v>2</v>
      </c>
      <c r="D10" s="144" t="s">
        <v>92</v>
      </c>
      <c r="E10" s="145">
        <v>10369958.21</v>
      </c>
      <c r="F10" s="231"/>
    </row>
    <row r="11" spans="2:6" s="141" customFormat="1" ht="15" customHeight="1">
      <c r="B11" s="142" t="s">
        <v>93</v>
      </c>
      <c r="C11" s="143">
        <v>3</v>
      </c>
      <c r="D11" s="144" t="s">
        <v>94</v>
      </c>
      <c r="E11" s="145">
        <v>0</v>
      </c>
      <c r="F11" s="231"/>
    </row>
    <row r="12" spans="2:6" s="141" customFormat="1" ht="15" customHeight="1">
      <c r="B12" s="142" t="s">
        <v>95</v>
      </c>
      <c r="C12" s="143">
        <v>4</v>
      </c>
      <c r="D12" s="146" t="s">
        <v>96</v>
      </c>
      <c r="E12" s="145">
        <v>0</v>
      </c>
      <c r="F12" s="231"/>
    </row>
    <row r="13" spans="2:6" s="141" customFormat="1" ht="30">
      <c r="B13" s="142" t="s">
        <v>97</v>
      </c>
      <c r="C13" s="143">
        <v>5</v>
      </c>
      <c r="D13" s="147" t="s">
        <v>98</v>
      </c>
      <c r="E13" s="145">
        <v>0</v>
      </c>
      <c r="F13" s="231"/>
    </row>
    <row r="14" spans="2:6" s="141" customFormat="1" ht="15" customHeight="1">
      <c r="B14" s="142" t="s">
        <v>99</v>
      </c>
      <c r="C14" s="143">
        <v>6</v>
      </c>
      <c r="D14" s="146" t="s">
        <v>100</v>
      </c>
      <c r="E14" s="145">
        <v>9951180.46</v>
      </c>
      <c r="F14" s="231"/>
    </row>
    <row r="15" spans="2:6" s="141" customFormat="1" ht="15" customHeight="1">
      <c r="B15" s="142" t="s">
        <v>101</v>
      </c>
      <c r="C15" s="143">
        <v>7</v>
      </c>
      <c r="D15" s="144" t="s">
        <v>102</v>
      </c>
      <c r="E15" s="145">
        <v>1635729.54</v>
      </c>
      <c r="F15" s="231"/>
    </row>
    <row r="16" spans="2:6" s="141" customFormat="1" ht="15" customHeight="1">
      <c r="B16" s="142" t="s">
        <v>103</v>
      </c>
      <c r="C16" s="143">
        <v>8</v>
      </c>
      <c r="D16" s="146" t="s">
        <v>104</v>
      </c>
      <c r="E16" s="145">
        <v>4120</v>
      </c>
      <c r="F16" s="231"/>
    </row>
    <row r="17" spans="2:6" s="141" customFormat="1" ht="15" customHeight="1">
      <c r="B17" s="142" t="s">
        <v>105</v>
      </c>
      <c r="C17" s="143">
        <v>9</v>
      </c>
      <c r="D17" s="144" t="s">
        <v>106</v>
      </c>
      <c r="E17" s="145">
        <v>0</v>
      </c>
      <c r="F17" s="231"/>
    </row>
    <row r="18" spans="2:6" s="141" customFormat="1" ht="15" customHeight="1">
      <c r="B18" s="142" t="s">
        <v>107</v>
      </c>
      <c r="C18" s="143">
        <v>10</v>
      </c>
      <c r="D18" s="144" t="s">
        <v>108</v>
      </c>
      <c r="E18" s="145">
        <v>0</v>
      </c>
      <c r="F18" s="231"/>
    </row>
    <row r="19" spans="2:6" s="141" customFormat="1" ht="15" customHeight="1">
      <c r="B19" s="142" t="s">
        <v>109</v>
      </c>
      <c r="C19" s="143">
        <v>11</v>
      </c>
      <c r="D19" s="144" t="s">
        <v>110</v>
      </c>
      <c r="E19" s="145">
        <v>81421.78</v>
      </c>
      <c r="F19" s="231"/>
    </row>
    <row r="20" spans="2:6" s="141" customFormat="1" ht="15" customHeight="1">
      <c r="B20" s="142" t="s">
        <v>111</v>
      </c>
      <c r="C20" s="143">
        <v>12</v>
      </c>
      <c r="D20" s="144" t="s">
        <v>112</v>
      </c>
      <c r="E20" s="145">
        <v>1333880.3176046007</v>
      </c>
      <c r="F20" s="231"/>
    </row>
    <row r="21" spans="2:6" s="141" customFormat="1" ht="15" customHeight="1">
      <c r="B21" s="142" t="s">
        <v>113</v>
      </c>
      <c r="C21" s="143">
        <v>13</v>
      </c>
      <c r="D21" s="144" t="s">
        <v>114</v>
      </c>
      <c r="E21" s="145">
        <v>15890.039999999999</v>
      </c>
      <c r="F21" s="231"/>
    </row>
    <row r="22" spans="2:6" s="141" customFormat="1" ht="15" customHeight="1">
      <c r="B22" s="142" t="s">
        <v>115</v>
      </c>
      <c r="C22" s="143">
        <v>14</v>
      </c>
      <c r="D22" s="144" t="s">
        <v>116</v>
      </c>
      <c r="E22" s="145">
        <v>166027.73</v>
      </c>
      <c r="F22" s="231"/>
    </row>
    <row r="23" spans="2:6" s="141" customFormat="1" ht="15" customHeight="1">
      <c r="B23" s="142" t="s">
        <v>117</v>
      </c>
      <c r="C23" s="143">
        <v>15</v>
      </c>
      <c r="D23" s="144" t="s">
        <v>118</v>
      </c>
      <c r="E23" s="145">
        <v>0</v>
      </c>
      <c r="F23" s="231"/>
    </row>
    <row r="24" spans="2:6" s="141" customFormat="1" ht="15" customHeight="1">
      <c r="B24" s="142" t="s">
        <v>119</v>
      </c>
      <c r="C24" s="143">
        <v>16</v>
      </c>
      <c r="D24" s="144" t="s">
        <v>120</v>
      </c>
      <c r="E24" s="145">
        <v>10040.870000000003</v>
      </c>
      <c r="F24" s="231"/>
    </row>
    <row r="25" spans="2:6" s="141" customFormat="1" ht="15" customHeight="1">
      <c r="B25" s="142" t="s">
        <v>121</v>
      </c>
      <c r="C25" s="143">
        <v>17</v>
      </c>
      <c r="D25" s="144" t="s">
        <v>122</v>
      </c>
      <c r="E25" s="145">
        <v>0</v>
      </c>
      <c r="F25" s="231"/>
    </row>
    <row r="26" spans="2:6" s="141" customFormat="1" ht="15" customHeight="1">
      <c r="B26" s="142" t="s">
        <v>123</v>
      </c>
      <c r="C26" s="143">
        <v>18</v>
      </c>
      <c r="D26" s="148" t="s">
        <v>124</v>
      </c>
      <c r="E26" s="145">
        <v>393091.85000000003</v>
      </c>
      <c r="F26" s="231"/>
    </row>
    <row r="27" spans="2:6" s="152" customFormat="1" ht="15" customHeight="1" thickBot="1">
      <c r="B27" s="149" t="s">
        <v>125</v>
      </c>
      <c r="C27" s="150">
        <v>19</v>
      </c>
      <c r="D27" s="151" t="s">
        <v>126</v>
      </c>
      <c r="E27" s="222">
        <f>SUM(E9:E26)</f>
        <v>27069787.527604602</v>
      </c>
      <c r="F27" s="231"/>
    </row>
    <row r="28" spans="2:6" s="136" customFormat="1" ht="6" customHeight="1">
      <c r="B28" s="153"/>
      <c r="C28" s="154"/>
      <c r="D28" s="155"/>
      <c r="E28" s="156"/>
      <c r="F28" s="231"/>
    </row>
    <row r="29" spans="2:6" s="136" customFormat="1" ht="15.75" thickBot="1">
      <c r="B29" s="153"/>
      <c r="C29" s="243" t="s">
        <v>127</v>
      </c>
      <c r="D29" s="243"/>
      <c r="E29" s="243"/>
      <c r="F29" s="231"/>
    </row>
    <row r="30" spans="2:6" s="141" customFormat="1" ht="15" customHeight="1">
      <c r="B30" s="137" t="s">
        <v>128</v>
      </c>
      <c r="C30" s="138">
        <v>20</v>
      </c>
      <c r="D30" s="157" t="s">
        <v>129</v>
      </c>
      <c r="E30" s="230">
        <v>14053528.691236898</v>
      </c>
      <c r="F30" s="231"/>
    </row>
    <row r="31" spans="2:6" s="141" customFormat="1" ht="15" customHeight="1">
      <c r="B31" s="142" t="s">
        <v>130</v>
      </c>
      <c r="C31" s="143">
        <v>21</v>
      </c>
      <c r="D31" s="158" t="s">
        <v>131</v>
      </c>
      <c r="E31" s="225">
        <v>2701598.6300000004</v>
      </c>
      <c r="F31" s="231"/>
    </row>
    <row r="32" spans="2:6" s="141" customFormat="1" ht="15" customHeight="1">
      <c r="B32" s="142" t="s">
        <v>132</v>
      </c>
      <c r="C32" s="143">
        <v>22</v>
      </c>
      <c r="D32" s="146" t="s">
        <v>133</v>
      </c>
      <c r="E32" s="225"/>
      <c r="F32" s="231"/>
    </row>
    <row r="33" spans="2:6" s="141" customFormat="1" ht="15" customHeight="1">
      <c r="B33" s="142" t="s">
        <v>134</v>
      </c>
      <c r="C33" s="143">
        <v>23</v>
      </c>
      <c r="D33" s="158" t="s">
        <v>135</v>
      </c>
      <c r="E33" s="225">
        <v>0</v>
      </c>
      <c r="F33" s="231"/>
    </row>
    <row r="34" spans="2:6" s="141" customFormat="1" ht="15" customHeight="1">
      <c r="B34" s="142" t="s">
        <v>136</v>
      </c>
      <c r="C34" s="143">
        <v>24</v>
      </c>
      <c r="D34" s="158" t="s">
        <v>137</v>
      </c>
      <c r="E34" s="225">
        <v>0</v>
      </c>
      <c r="F34" s="231"/>
    </row>
    <row r="35" spans="2:6" s="141" customFormat="1" ht="15" customHeight="1">
      <c r="B35" s="142" t="s">
        <v>138</v>
      </c>
      <c r="C35" s="143">
        <v>25</v>
      </c>
      <c r="D35" s="158" t="s">
        <v>139</v>
      </c>
      <c r="E35" s="225">
        <v>0</v>
      </c>
      <c r="F35" s="231"/>
    </row>
    <row r="36" spans="2:6" s="141" customFormat="1" ht="15" customHeight="1">
      <c r="B36" s="142" t="s">
        <v>140</v>
      </c>
      <c r="C36" s="143">
        <v>26</v>
      </c>
      <c r="D36" s="158" t="s">
        <v>141</v>
      </c>
      <c r="E36" s="225">
        <v>8583.6</v>
      </c>
      <c r="F36" s="231"/>
    </row>
    <row r="37" spans="2:6" s="141" customFormat="1" ht="15" customHeight="1">
      <c r="B37" s="142" t="s">
        <v>142</v>
      </c>
      <c r="C37" s="143">
        <v>27</v>
      </c>
      <c r="D37" s="158" t="s">
        <v>143</v>
      </c>
      <c r="E37" s="225">
        <v>226098.89</v>
      </c>
      <c r="F37" s="231"/>
    </row>
    <row r="38" spans="2:6" s="141" customFormat="1" ht="15" customHeight="1">
      <c r="B38" s="142" t="s">
        <v>144</v>
      </c>
      <c r="C38" s="143">
        <v>28</v>
      </c>
      <c r="D38" s="158" t="s">
        <v>145</v>
      </c>
      <c r="E38" s="225"/>
      <c r="F38" s="231"/>
    </row>
    <row r="39" spans="2:6" s="141" customFormat="1" ht="15" customHeight="1">
      <c r="B39" s="142" t="s">
        <v>146</v>
      </c>
      <c r="C39" s="143">
        <v>29</v>
      </c>
      <c r="D39" s="158" t="s">
        <v>147</v>
      </c>
      <c r="E39" s="225">
        <v>284009.85759358684</v>
      </c>
      <c r="F39" s="231"/>
    </row>
    <row r="40" spans="2:6" s="152" customFormat="1" ht="15" customHeight="1" thickBot="1">
      <c r="B40" s="149" t="s">
        <v>148</v>
      </c>
      <c r="C40" s="150">
        <v>30</v>
      </c>
      <c r="D40" s="159" t="s">
        <v>149</v>
      </c>
      <c r="E40" s="222">
        <f>SUM(E30:E39)</f>
        <v>17273819.668830488</v>
      </c>
      <c r="F40" s="231"/>
    </row>
    <row r="41" spans="2:6" s="162" customFormat="1" ht="6" customHeight="1">
      <c r="B41" s="160"/>
      <c r="C41" s="161"/>
      <c r="D41" s="155"/>
      <c r="E41" s="156"/>
      <c r="F41" s="231"/>
    </row>
    <row r="42" spans="2:6" s="136" customFormat="1" ht="15.75" thickBot="1">
      <c r="B42" s="163"/>
      <c r="C42" s="243" t="s">
        <v>150</v>
      </c>
      <c r="D42" s="243"/>
      <c r="E42" s="243"/>
      <c r="F42" s="231"/>
    </row>
    <row r="43" spans="2:6" s="141" customFormat="1" ht="15" customHeight="1">
      <c r="B43" s="137" t="s">
        <v>151</v>
      </c>
      <c r="C43" s="138">
        <v>31</v>
      </c>
      <c r="D43" s="157" t="s">
        <v>152</v>
      </c>
      <c r="E43" s="140">
        <v>22450000</v>
      </c>
      <c r="F43" s="231"/>
    </row>
    <row r="44" spans="2:6" s="141" customFormat="1" ht="15" customHeight="1">
      <c r="B44" s="142" t="s">
        <v>153</v>
      </c>
      <c r="C44" s="143">
        <v>32</v>
      </c>
      <c r="D44" s="158" t="s">
        <v>154</v>
      </c>
      <c r="E44" s="145"/>
      <c r="F44" s="231"/>
    </row>
    <row r="45" spans="2:6" s="141" customFormat="1" ht="15" customHeight="1">
      <c r="B45" s="142" t="s">
        <v>155</v>
      </c>
      <c r="C45" s="143">
        <v>33</v>
      </c>
      <c r="D45" s="158" t="s">
        <v>156</v>
      </c>
      <c r="E45" s="145"/>
      <c r="F45" s="231"/>
    </row>
    <row r="46" spans="2:6" s="141" customFormat="1" ht="15" customHeight="1">
      <c r="B46" s="142" t="s">
        <v>157</v>
      </c>
      <c r="C46" s="143">
        <v>34</v>
      </c>
      <c r="D46" s="158" t="s">
        <v>158</v>
      </c>
      <c r="E46" s="145">
        <v>-12907132.123835867</v>
      </c>
      <c r="F46" s="231"/>
    </row>
    <row r="47" spans="2:6" s="141" customFormat="1" ht="15" customHeight="1">
      <c r="B47" s="142" t="s">
        <v>159</v>
      </c>
      <c r="C47" s="143">
        <v>35</v>
      </c>
      <c r="D47" s="158" t="s">
        <v>160</v>
      </c>
      <c r="E47" s="145">
        <v>253099.98060836582</v>
      </c>
      <c r="F47" s="231"/>
    </row>
    <row r="48" spans="2:6" s="141" customFormat="1" ht="15" customHeight="1">
      <c r="B48" s="142" t="s">
        <v>161</v>
      </c>
      <c r="C48" s="143">
        <v>36</v>
      </c>
      <c r="D48" s="158" t="s">
        <v>162</v>
      </c>
      <c r="E48" s="145"/>
      <c r="F48" s="231"/>
    </row>
    <row r="49" spans="2:6" s="152" customFormat="1" ht="15" customHeight="1">
      <c r="B49" s="142" t="s">
        <v>163</v>
      </c>
      <c r="C49" s="164">
        <v>37</v>
      </c>
      <c r="D49" s="165" t="s">
        <v>164</v>
      </c>
      <c r="E49" s="223">
        <f>SUM(E43+E44-E45+E46+E47+E48)</f>
        <v>9795967.8567725</v>
      </c>
      <c r="F49" s="231"/>
    </row>
    <row r="50" spans="2:6" s="152" customFormat="1" ht="15" customHeight="1" thickBot="1">
      <c r="B50" s="149" t="s">
        <v>165</v>
      </c>
      <c r="C50" s="166">
        <v>38</v>
      </c>
      <c r="D50" s="167" t="s">
        <v>166</v>
      </c>
      <c r="E50" s="224">
        <f>E40+E49</f>
        <v>27069787.52560299</v>
      </c>
      <c r="F50" s="231"/>
    </row>
    <row r="51" spans="5:6" s="168" customFormat="1" ht="15">
      <c r="E51" s="237"/>
      <c r="F51" s="231"/>
    </row>
    <row r="52" s="168" customFormat="1" ht="15">
      <c r="F52" s="231"/>
    </row>
    <row r="53" spans="3:6" ht="15">
      <c r="C53" s="238"/>
      <c r="D53" s="238"/>
      <c r="E53" s="238"/>
      <c r="F53" s="231"/>
    </row>
    <row r="54" spans="3:6" ht="15">
      <c r="C54" s="239"/>
      <c r="D54" s="239"/>
      <c r="E54" s="239"/>
      <c r="F54" s="231"/>
    </row>
    <row r="55" spans="3:6" ht="15">
      <c r="C55" s="238"/>
      <c r="D55" s="238"/>
      <c r="E55" s="238"/>
      <c r="F55" s="231"/>
    </row>
    <row r="56" spans="3:6" ht="15">
      <c r="C56" s="239"/>
      <c r="D56" s="239"/>
      <c r="E56" s="239"/>
      <c r="F56" s="231"/>
    </row>
    <row r="57" spans="3:6" ht="15" customHeight="1">
      <c r="C57" s="238"/>
      <c r="D57" s="238"/>
      <c r="E57" s="238"/>
      <c r="F57" s="231"/>
    </row>
    <row r="58" spans="3:5" ht="15">
      <c r="C58" s="239"/>
      <c r="D58" s="239"/>
      <c r="E58" s="239"/>
    </row>
  </sheetData>
  <sheetProtection/>
  <mergeCells count="11">
    <mergeCell ref="C58:E58"/>
    <mergeCell ref="C29:E29"/>
    <mergeCell ref="C42:E42"/>
    <mergeCell ref="C53:E53"/>
    <mergeCell ref="C54:E54"/>
    <mergeCell ref="C55:E55"/>
    <mergeCell ref="C56:E56"/>
    <mergeCell ref="B2:E2"/>
    <mergeCell ref="C4:E4"/>
    <mergeCell ref="C8:E8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6" sqref="I6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8515625" style="136" customWidth="1"/>
    <col min="4" max="4" width="81.7109375" style="136" customWidth="1"/>
    <col min="5" max="5" width="15.7109375" style="136" customWidth="1"/>
    <col min="6" max="16384" width="9.140625" style="136" customWidth="1"/>
  </cols>
  <sheetData>
    <row r="1" spans="2:5" ht="15" customHeight="1">
      <c r="B1" s="141" t="str">
        <f>'BS'!B1</f>
        <v>მზღვეველი: სს "პსპ დაზღვევა"</v>
      </c>
      <c r="C1" s="141"/>
      <c r="D1" s="170"/>
      <c r="E1" s="214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1" customFormat="1" ht="12.75" customHeight="1">
      <c r="D4" s="245" t="s">
        <v>167</v>
      </c>
      <c r="E4" s="245"/>
    </row>
    <row r="5" ht="15" customHeight="1" thickBot="1">
      <c r="E5" s="212" t="s">
        <v>85</v>
      </c>
    </row>
    <row r="6" spans="2:5" s="174" customFormat="1" ht="45" customHeight="1" thickBot="1">
      <c r="B6" s="127" t="s">
        <v>86</v>
      </c>
      <c r="C6" s="172" t="s">
        <v>87</v>
      </c>
      <c r="D6" s="173"/>
      <c r="E6" s="131" t="s">
        <v>88</v>
      </c>
    </row>
    <row r="7" spans="3:5" s="162" customFormat="1" ht="9" customHeight="1">
      <c r="C7" s="175"/>
      <c r="D7" s="175"/>
      <c r="E7" s="176"/>
    </row>
    <row r="8" spans="3:5" s="162" customFormat="1" ht="15" customHeight="1" thickBot="1">
      <c r="C8" s="246" t="s">
        <v>168</v>
      </c>
      <c r="D8" s="246"/>
      <c r="E8" s="246"/>
    </row>
    <row r="9" spans="2:5" ht="15" customHeight="1">
      <c r="B9" s="177" t="s">
        <v>90</v>
      </c>
      <c r="C9" s="178">
        <v>1</v>
      </c>
      <c r="D9" s="179" t="s">
        <v>169</v>
      </c>
      <c r="E9" s="180">
        <v>11552083.093393285</v>
      </c>
    </row>
    <row r="10" spans="2:5" ht="15" customHeight="1">
      <c r="B10" s="181" t="s">
        <v>91</v>
      </c>
      <c r="C10" s="182">
        <v>2</v>
      </c>
      <c r="D10" s="183" t="s">
        <v>170</v>
      </c>
      <c r="E10" s="184">
        <v>1426397.5383471756</v>
      </c>
    </row>
    <row r="11" spans="2:5" ht="15" customHeight="1">
      <c r="B11" s="181" t="s">
        <v>93</v>
      </c>
      <c r="C11" s="182">
        <v>3</v>
      </c>
      <c r="D11" s="185" t="s">
        <v>171</v>
      </c>
      <c r="E11" s="184">
        <v>3305308.987462636</v>
      </c>
    </row>
    <row r="12" spans="2:5" ht="15" customHeight="1">
      <c r="B12" s="181" t="s">
        <v>95</v>
      </c>
      <c r="C12" s="182">
        <v>4</v>
      </c>
      <c r="D12" s="186" t="s">
        <v>172</v>
      </c>
      <c r="E12" s="184">
        <v>523083.11376864725</v>
      </c>
    </row>
    <row r="13" spans="2:5" s="141" customFormat="1" ht="15" customHeight="1">
      <c r="B13" s="181" t="s">
        <v>97</v>
      </c>
      <c r="C13" s="143">
        <v>5</v>
      </c>
      <c r="D13" s="144" t="s">
        <v>173</v>
      </c>
      <c r="E13" s="225">
        <f>E9-E10-E11+E12</f>
        <v>7343459.681352121</v>
      </c>
    </row>
    <row r="14" spans="2:5" ht="15" customHeight="1">
      <c r="B14" s="181" t="s">
        <v>99</v>
      </c>
      <c r="C14" s="182">
        <v>6</v>
      </c>
      <c r="D14" s="183" t="s">
        <v>174</v>
      </c>
      <c r="E14" s="184">
        <v>7258759.7661838215</v>
      </c>
    </row>
    <row r="15" spans="2:5" ht="15" customHeight="1">
      <c r="B15" s="181" t="s">
        <v>101</v>
      </c>
      <c r="C15" s="182">
        <v>7</v>
      </c>
      <c r="D15" s="183" t="s">
        <v>175</v>
      </c>
      <c r="E15" s="184">
        <v>465863.0925</v>
      </c>
    </row>
    <row r="16" spans="2:5" ht="15" customHeight="1">
      <c r="B16" s="181" t="s">
        <v>103</v>
      </c>
      <c r="C16" s="182">
        <v>8</v>
      </c>
      <c r="D16" s="185" t="s">
        <v>176</v>
      </c>
      <c r="E16" s="184">
        <v>209798.84000000072</v>
      </c>
    </row>
    <row r="17" spans="2:5" ht="15" customHeight="1">
      <c r="B17" s="181" t="s">
        <v>105</v>
      </c>
      <c r="C17" s="182">
        <v>9</v>
      </c>
      <c r="D17" s="185" t="s">
        <v>177</v>
      </c>
      <c r="E17" s="184">
        <v>297677.9</v>
      </c>
    </row>
    <row r="18" spans="2:5" ht="15" customHeight="1">
      <c r="B18" s="181" t="s">
        <v>107</v>
      </c>
      <c r="C18" s="182">
        <v>10</v>
      </c>
      <c r="D18" s="185" t="s">
        <v>178</v>
      </c>
      <c r="E18" s="184">
        <v>47544.46</v>
      </c>
    </row>
    <row r="19" spans="2:5" s="141" customFormat="1" ht="15" customHeight="1">
      <c r="B19" s="181" t="s">
        <v>109</v>
      </c>
      <c r="C19" s="143">
        <v>11</v>
      </c>
      <c r="D19" s="144" t="s">
        <v>179</v>
      </c>
      <c r="E19" s="225">
        <f>E14-E15+E16-E17-E18</f>
        <v>6657473.153683822</v>
      </c>
    </row>
    <row r="20" spans="2:5" s="141" customFormat="1" ht="15" customHeight="1">
      <c r="B20" s="181" t="s">
        <v>111</v>
      </c>
      <c r="C20" s="143">
        <v>12</v>
      </c>
      <c r="D20" s="144" t="s">
        <v>180</v>
      </c>
      <c r="E20" s="145"/>
    </row>
    <row r="21" spans="2:5" s="141" customFormat="1" ht="15" customHeight="1">
      <c r="B21" s="181" t="s">
        <v>113</v>
      </c>
      <c r="C21" s="143">
        <v>13</v>
      </c>
      <c r="D21" s="144" t="s">
        <v>181</v>
      </c>
      <c r="E21" s="145">
        <v>182154.47999999998</v>
      </c>
    </row>
    <row r="22" spans="2:5" s="141" customFormat="1" ht="15" customHeight="1" thickBot="1">
      <c r="B22" s="187" t="s">
        <v>115</v>
      </c>
      <c r="C22" s="188">
        <v>14</v>
      </c>
      <c r="D22" s="189" t="s">
        <v>182</v>
      </c>
      <c r="E22" s="190">
        <f>E13-E19-E20+E21</f>
        <v>868141.0076682991</v>
      </c>
    </row>
    <row r="23" spans="3:5" ht="9" customHeight="1">
      <c r="C23" s="154"/>
      <c r="D23" s="191"/>
      <c r="E23" s="156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77" t="s">
        <v>117</v>
      </c>
      <c r="C25" s="178">
        <v>15</v>
      </c>
      <c r="D25" s="179" t="s">
        <v>169</v>
      </c>
      <c r="E25" s="180">
        <v>283939.5019999996</v>
      </c>
    </row>
    <row r="26" spans="2:5" ht="15" customHeight="1">
      <c r="B26" s="181" t="s">
        <v>119</v>
      </c>
      <c r="C26" s="182">
        <v>16</v>
      </c>
      <c r="D26" s="183" t="s">
        <v>170</v>
      </c>
      <c r="E26" s="184">
        <v>0</v>
      </c>
    </row>
    <row r="27" spans="2:5" ht="15" customHeight="1">
      <c r="B27" s="181" t="s">
        <v>121</v>
      </c>
      <c r="C27" s="182">
        <v>17</v>
      </c>
      <c r="D27" s="185" t="s">
        <v>171</v>
      </c>
      <c r="E27" s="184">
        <v>72185.67659963312</v>
      </c>
    </row>
    <row r="28" spans="2:5" ht="15" customHeight="1">
      <c r="B28" s="181" t="s">
        <v>123</v>
      </c>
      <c r="C28" s="182">
        <v>18</v>
      </c>
      <c r="D28" s="185" t="s">
        <v>172</v>
      </c>
      <c r="E28" s="184"/>
    </row>
    <row r="29" spans="2:5" s="141" customFormat="1" ht="15" customHeight="1">
      <c r="B29" s="181" t="s">
        <v>125</v>
      </c>
      <c r="C29" s="143">
        <v>19</v>
      </c>
      <c r="D29" s="144" t="s">
        <v>184</v>
      </c>
      <c r="E29" s="225">
        <f>E25-E26-E27+E28</f>
        <v>211753.82540036645</v>
      </c>
    </row>
    <row r="30" spans="2:5" ht="15" customHeight="1">
      <c r="B30" s="181" t="s">
        <v>128</v>
      </c>
      <c r="C30" s="182">
        <v>20</v>
      </c>
      <c r="D30" s="183" t="s">
        <v>174</v>
      </c>
      <c r="E30" s="184">
        <v>57000</v>
      </c>
    </row>
    <row r="31" spans="2:5" ht="15" customHeight="1">
      <c r="B31" s="181" t="s">
        <v>130</v>
      </c>
      <c r="C31" s="182">
        <v>21</v>
      </c>
      <c r="D31" s="183" t="s">
        <v>185</v>
      </c>
      <c r="E31" s="184">
        <v>0</v>
      </c>
    </row>
    <row r="32" spans="2:5" ht="15" customHeight="1">
      <c r="B32" s="181" t="s">
        <v>132</v>
      </c>
      <c r="C32" s="182">
        <v>22</v>
      </c>
      <c r="D32" s="185" t="s">
        <v>176</v>
      </c>
      <c r="E32" s="184">
        <v>-35000</v>
      </c>
    </row>
    <row r="33" spans="2:5" ht="15" customHeight="1">
      <c r="B33" s="181" t="s">
        <v>134</v>
      </c>
      <c r="C33" s="182">
        <v>23</v>
      </c>
      <c r="D33" s="185" t="s">
        <v>177</v>
      </c>
      <c r="E33" s="184"/>
    </row>
    <row r="34" spans="2:5" ht="15" customHeight="1">
      <c r="B34" s="181" t="s">
        <v>136</v>
      </c>
      <c r="C34" s="182">
        <v>24</v>
      </c>
      <c r="D34" s="185" t="s">
        <v>186</v>
      </c>
      <c r="E34" s="184"/>
    </row>
    <row r="35" spans="2:5" s="141" customFormat="1" ht="15" customHeight="1">
      <c r="B35" s="181" t="s">
        <v>138</v>
      </c>
      <c r="C35" s="143">
        <v>25</v>
      </c>
      <c r="D35" s="144" t="s">
        <v>187</v>
      </c>
      <c r="E35" s="225">
        <f>E30-E31+E32-E33-E34</f>
        <v>22000</v>
      </c>
    </row>
    <row r="36" spans="2:5" ht="15" customHeight="1">
      <c r="B36" s="181" t="s">
        <v>140</v>
      </c>
      <c r="C36" s="182">
        <v>26</v>
      </c>
      <c r="D36" s="183" t="s">
        <v>188</v>
      </c>
      <c r="E36" s="184"/>
    </row>
    <row r="37" spans="2:5" ht="15" customHeight="1">
      <c r="B37" s="181" t="s">
        <v>142</v>
      </c>
      <c r="C37" s="182">
        <v>27</v>
      </c>
      <c r="D37" s="185" t="s">
        <v>189</v>
      </c>
      <c r="E37" s="184"/>
    </row>
    <row r="38" spans="2:5" s="141" customFormat="1" ht="15" customHeight="1">
      <c r="B38" s="181" t="s">
        <v>144</v>
      </c>
      <c r="C38" s="143">
        <v>28</v>
      </c>
      <c r="D38" s="144" t="s">
        <v>190</v>
      </c>
      <c r="E38" s="145"/>
    </row>
    <row r="39" spans="2:5" s="141" customFormat="1" ht="15" customHeight="1">
      <c r="B39" s="181" t="s">
        <v>146</v>
      </c>
      <c r="C39" s="143">
        <v>29</v>
      </c>
      <c r="D39" s="144" t="s">
        <v>191</v>
      </c>
      <c r="E39" s="145"/>
    </row>
    <row r="40" spans="2:5" s="141" customFormat="1" ht="15" customHeight="1">
      <c r="B40" s="181" t="s">
        <v>148</v>
      </c>
      <c r="C40" s="143">
        <v>30</v>
      </c>
      <c r="D40" s="144" t="s">
        <v>181</v>
      </c>
      <c r="E40" s="145">
        <v>-2397.67</v>
      </c>
    </row>
    <row r="41" spans="2:5" s="141" customFormat="1" ht="15" customHeight="1" thickBot="1">
      <c r="B41" s="187" t="s">
        <v>151</v>
      </c>
      <c r="C41" s="188">
        <v>31</v>
      </c>
      <c r="D41" s="189" t="s">
        <v>192</v>
      </c>
      <c r="E41" s="190">
        <f>E29-E35+E38-E39+E40</f>
        <v>187356.15540036644</v>
      </c>
    </row>
    <row r="42" spans="3:5" s="175" customFormat="1" ht="9" customHeight="1" thickBot="1">
      <c r="C42" s="154"/>
      <c r="D42" s="192"/>
      <c r="E42" s="193"/>
    </row>
    <row r="43" spans="2:5" s="141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1055497.1630686657</v>
      </c>
    </row>
    <row r="44" spans="3:5" ht="9" customHeight="1">
      <c r="C44" s="154"/>
      <c r="D44" s="192"/>
      <c r="E44" s="156"/>
    </row>
    <row r="45" spans="3:5" ht="15" customHeight="1" thickBot="1">
      <c r="C45" s="154"/>
      <c r="D45" s="246" t="s">
        <v>194</v>
      </c>
      <c r="E45" s="246"/>
    </row>
    <row r="46" spans="2:5" ht="15" customHeight="1">
      <c r="B46" s="177" t="s">
        <v>155</v>
      </c>
      <c r="C46" s="178">
        <v>33</v>
      </c>
      <c r="D46" s="198" t="s">
        <v>195</v>
      </c>
      <c r="E46" s="180">
        <v>0</v>
      </c>
    </row>
    <row r="47" spans="2:5" ht="15" customHeight="1">
      <c r="B47" s="181" t="s">
        <v>157</v>
      </c>
      <c r="C47" s="182">
        <v>34</v>
      </c>
      <c r="D47" s="183" t="s">
        <v>196</v>
      </c>
      <c r="E47" s="184">
        <v>0</v>
      </c>
    </row>
    <row r="48" spans="2:5" ht="15" customHeight="1">
      <c r="B48" s="199" t="s">
        <v>159</v>
      </c>
      <c r="C48" s="182">
        <v>35</v>
      </c>
      <c r="D48" s="183" t="s">
        <v>197</v>
      </c>
      <c r="E48" s="184">
        <v>0</v>
      </c>
    </row>
    <row r="49" spans="2:5" s="141" customFormat="1" ht="15" customHeight="1" thickBot="1">
      <c r="B49" s="187" t="s">
        <v>161</v>
      </c>
      <c r="C49" s="188">
        <v>36</v>
      </c>
      <c r="D49" s="189" t="s">
        <v>198</v>
      </c>
      <c r="E49" s="190">
        <f>E46-E47-E48</f>
        <v>0</v>
      </c>
    </row>
    <row r="50" spans="3:5" ht="8.25" customHeight="1">
      <c r="C50" s="154"/>
      <c r="D50" s="191"/>
      <c r="E50" s="156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77" t="s">
        <v>163</v>
      </c>
      <c r="C52" s="178">
        <v>37</v>
      </c>
      <c r="D52" s="179" t="s">
        <v>200</v>
      </c>
      <c r="E52" s="180">
        <v>391461.45</v>
      </c>
    </row>
    <row r="53" spans="2:5" ht="15" customHeight="1">
      <c r="B53" s="181" t="s">
        <v>165</v>
      </c>
      <c r="C53" s="182">
        <v>38</v>
      </c>
      <c r="D53" s="185" t="s">
        <v>201</v>
      </c>
      <c r="E53" s="184">
        <v>0</v>
      </c>
    </row>
    <row r="54" spans="2:5" ht="15" customHeight="1">
      <c r="B54" s="181" t="s">
        <v>202</v>
      </c>
      <c r="C54" s="182">
        <v>39</v>
      </c>
      <c r="D54" s="185" t="s">
        <v>203</v>
      </c>
      <c r="E54" s="184">
        <v>0</v>
      </c>
    </row>
    <row r="55" spans="2:5" ht="15" customHeight="1">
      <c r="B55" s="181" t="s">
        <v>204</v>
      </c>
      <c r="C55" s="182">
        <v>40</v>
      </c>
      <c r="D55" s="185" t="s">
        <v>205</v>
      </c>
      <c r="E55" s="184">
        <v>0</v>
      </c>
    </row>
    <row r="56" spans="2:5" ht="15" customHeight="1">
      <c r="B56" s="181" t="s">
        <v>206</v>
      </c>
      <c r="C56" s="182">
        <v>41</v>
      </c>
      <c r="D56" s="185" t="s">
        <v>108</v>
      </c>
      <c r="E56" s="184">
        <v>0</v>
      </c>
    </row>
    <row r="57" spans="2:5" ht="15" customHeight="1">
      <c r="B57" s="181" t="s">
        <v>207</v>
      </c>
      <c r="C57" s="182">
        <v>42</v>
      </c>
      <c r="D57" s="185" t="s">
        <v>110</v>
      </c>
      <c r="E57" s="184">
        <v>21146.79</v>
      </c>
    </row>
    <row r="58" spans="2:5" ht="15" customHeight="1">
      <c r="B58" s="181" t="s">
        <v>208</v>
      </c>
      <c r="C58" s="182">
        <v>43</v>
      </c>
      <c r="D58" s="185" t="s">
        <v>118</v>
      </c>
      <c r="E58" s="184"/>
    </row>
    <row r="59" spans="2:5" ht="15" customHeight="1">
      <c r="B59" s="181" t="s">
        <v>209</v>
      </c>
      <c r="C59" s="182">
        <v>44</v>
      </c>
      <c r="D59" s="185" t="s">
        <v>210</v>
      </c>
      <c r="E59" s="184"/>
    </row>
    <row r="60" spans="2:5" ht="15" customHeight="1">
      <c r="B60" s="181" t="s">
        <v>211</v>
      </c>
      <c r="C60" s="182">
        <v>45</v>
      </c>
      <c r="D60" s="185" t="s">
        <v>212</v>
      </c>
      <c r="E60" s="184"/>
    </row>
    <row r="61" spans="2:5" s="191" customFormat="1" ht="15" customHeight="1" thickBot="1">
      <c r="B61" s="187" t="s">
        <v>213</v>
      </c>
      <c r="C61" s="200">
        <v>46</v>
      </c>
      <c r="D61" s="201" t="s">
        <v>214</v>
      </c>
      <c r="E61" s="190">
        <f>SUM(E52:E60)</f>
        <v>412608.24</v>
      </c>
    </row>
    <row r="62" spans="3:5" s="191" customFormat="1" ht="9" customHeight="1">
      <c r="C62" s="154"/>
      <c r="E62" s="193"/>
    </row>
    <row r="63" spans="3:5" s="191" customFormat="1" ht="15" customHeight="1" thickBot="1">
      <c r="C63" s="247" t="s">
        <v>215</v>
      </c>
      <c r="D63" s="247"/>
      <c r="E63" s="247"/>
    </row>
    <row r="64" spans="2:5" ht="15" customHeight="1">
      <c r="B64" s="177" t="s">
        <v>216</v>
      </c>
      <c r="C64" s="178">
        <v>47</v>
      </c>
      <c r="D64" s="202" t="s">
        <v>217</v>
      </c>
      <c r="E64" s="180">
        <v>740152.75</v>
      </c>
    </row>
    <row r="65" spans="2:5" ht="15" customHeight="1">
      <c r="B65" s="181" t="s">
        <v>218</v>
      </c>
      <c r="C65" s="182">
        <v>48</v>
      </c>
      <c r="D65" s="203" t="s">
        <v>219</v>
      </c>
      <c r="E65" s="184">
        <v>400003.35</v>
      </c>
    </row>
    <row r="66" spans="2:5" ht="15" customHeight="1">
      <c r="B66" s="181" t="s">
        <v>220</v>
      </c>
      <c r="C66" s="182">
        <v>49</v>
      </c>
      <c r="D66" s="203" t="s">
        <v>221</v>
      </c>
      <c r="E66" s="184">
        <v>866</v>
      </c>
    </row>
    <row r="67" spans="2:5" ht="15" customHeight="1">
      <c r="B67" s="181" t="s">
        <v>222</v>
      </c>
      <c r="C67" s="182">
        <v>50</v>
      </c>
      <c r="D67" s="203" t="s">
        <v>223</v>
      </c>
      <c r="E67" s="184">
        <v>30099.94</v>
      </c>
    </row>
    <row r="68" spans="2:5" ht="15" customHeight="1">
      <c r="B68" s="181" t="s">
        <v>224</v>
      </c>
      <c r="C68" s="182">
        <v>51</v>
      </c>
      <c r="D68" s="203" t="s">
        <v>225</v>
      </c>
      <c r="E68" s="184">
        <v>0</v>
      </c>
    </row>
    <row r="69" spans="2:5" ht="15" customHeight="1">
      <c r="B69" s="181" t="s">
        <v>226</v>
      </c>
      <c r="C69" s="182">
        <v>52</v>
      </c>
      <c r="D69" s="203" t="s">
        <v>227</v>
      </c>
      <c r="E69" s="184"/>
    </row>
    <row r="70" spans="2:5" ht="15" customHeight="1" thickBot="1">
      <c r="B70" s="204" t="s">
        <v>228</v>
      </c>
      <c r="C70" s="205">
        <v>53</v>
      </c>
      <c r="D70" s="206" t="s">
        <v>229</v>
      </c>
      <c r="E70" s="207">
        <v>781.320000000007</v>
      </c>
    </row>
    <row r="71" spans="3:5" s="162" customFormat="1" ht="9" customHeight="1" thickBot="1">
      <c r="C71" s="161"/>
      <c r="D71" s="208"/>
      <c r="E71" s="209"/>
    </row>
    <row r="72" spans="2:5" s="141" customFormat="1" ht="15" customHeight="1">
      <c r="B72" s="177" t="s">
        <v>230</v>
      </c>
      <c r="C72" s="138">
        <v>54</v>
      </c>
      <c r="D72" s="139" t="s">
        <v>231</v>
      </c>
      <c r="E72" s="140">
        <f>E43+E49+E61-E64-E65-E66-E67-E68-E69+E70</f>
        <v>297764.6830686657</v>
      </c>
    </row>
    <row r="73" spans="2:5" s="141" customFormat="1" ht="15" customHeight="1">
      <c r="B73" s="181" t="s">
        <v>232</v>
      </c>
      <c r="C73" s="143">
        <v>55</v>
      </c>
      <c r="D73" s="210" t="s">
        <v>233</v>
      </c>
      <c r="E73" s="145">
        <v>44664.70246029985</v>
      </c>
    </row>
    <row r="74" spans="2:5" s="141" customFormat="1" ht="15" customHeight="1" thickBot="1">
      <c r="B74" s="187" t="s">
        <v>234</v>
      </c>
      <c r="C74" s="188">
        <v>56</v>
      </c>
      <c r="D74" s="189" t="s">
        <v>235</v>
      </c>
      <c r="E74" s="190">
        <f>E72-E73</f>
        <v>253099.98060836582</v>
      </c>
    </row>
    <row r="75" ht="15">
      <c r="D75" s="211"/>
    </row>
    <row r="76" spans="3:5" ht="15">
      <c r="C76" s="238"/>
      <c r="D76" s="238"/>
      <c r="E76" s="238"/>
    </row>
    <row r="77" spans="3:5" ht="15">
      <c r="C77" s="239"/>
      <c r="D77" s="239"/>
      <c r="E77" s="239"/>
    </row>
    <row r="78" spans="3:5" ht="15">
      <c r="C78" s="238"/>
      <c r="D78" s="238"/>
      <c r="E78" s="238"/>
    </row>
    <row r="79" spans="3:5" ht="15">
      <c r="C79" s="239"/>
      <c r="D79" s="239"/>
      <c r="E79" s="239"/>
    </row>
    <row r="80" spans="3:5" ht="15">
      <c r="C80" s="238"/>
      <c r="D80" s="238"/>
      <c r="E80" s="238"/>
    </row>
    <row r="81" spans="3:5" ht="15">
      <c r="C81" s="239"/>
      <c r="D81" s="239"/>
      <c r="E81" s="23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2" zoomScaleNormal="82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14" sqref="R14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10.57421875" style="5" customWidth="1"/>
    <col min="5" max="6" width="9.00390625" style="5" bestFit="1" customWidth="1"/>
    <col min="7" max="7" width="13.57421875" style="227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5">
      <c r="A1" s="267" t="s">
        <v>236</v>
      </c>
      <c r="B1" s="267"/>
      <c r="C1" s="123"/>
      <c r="D1" s="123"/>
      <c r="E1" s="123"/>
      <c r="F1" s="123"/>
      <c r="G1" s="123"/>
      <c r="H1" s="123"/>
    </row>
    <row r="2" spans="1:8" ht="15">
      <c r="A2" s="215" t="s">
        <v>240</v>
      </c>
      <c r="C2" s="123"/>
      <c r="D2" s="123"/>
      <c r="E2" s="123"/>
      <c r="F2" s="123"/>
      <c r="G2" s="123"/>
      <c r="H2" s="123"/>
    </row>
    <row r="3" spans="1:14" ht="15">
      <c r="A3" s="216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6"/>
      <c r="N3" s="226"/>
    </row>
    <row r="4" spans="1:8" ht="15">
      <c r="A4" s="216" t="s">
        <v>245</v>
      </c>
      <c r="C4" s="123"/>
      <c r="D4" s="123"/>
      <c r="E4" s="123"/>
      <c r="F4" s="123"/>
      <c r="G4" s="123"/>
      <c r="H4" s="123"/>
    </row>
    <row r="5" spans="1:8" ht="1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39.75" customHeight="1" thickBot="1">
      <c r="A7" s="123"/>
      <c r="B7" s="12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42.7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38.25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75.75" thickBot="1">
      <c r="A10" s="270"/>
      <c r="B10" s="272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6826</v>
      </c>
      <c r="D11" s="24">
        <f>SUM(D12:D15)</f>
        <v>21</v>
      </c>
      <c r="E11" s="24">
        <f>SUM(E12:E15)</f>
        <v>3639</v>
      </c>
      <c r="F11" s="24">
        <f>SUM(F12:F15)</f>
        <v>10486</v>
      </c>
      <c r="G11" s="24">
        <f>SUM(G12:G15)</f>
        <v>12317</v>
      </c>
      <c r="H11" s="45"/>
      <c r="I11" s="76">
        <f>SUM(I12:I15)</f>
        <v>309797.0277999996</v>
      </c>
      <c r="J11" s="76">
        <f>SUM(J12:J15)</f>
        <v>0</v>
      </c>
      <c r="K11" s="24">
        <f>SUM(K12:K15)</f>
        <v>148103.369899999</v>
      </c>
      <c r="L11" s="24">
        <f aca="true" t="shared" si="0" ref="L11:AA11">SUM(L12:L15)</f>
        <v>999.2134000000001</v>
      </c>
      <c r="M11" s="24">
        <f t="shared" si="0"/>
        <v>134836.91870000056</v>
      </c>
      <c r="N11" s="24">
        <f>SUM(N12:N15)</f>
        <v>283939.5019999996</v>
      </c>
      <c r="O11" s="24">
        <f>SUM(O12:O15)</f>
        <v>0</v>
      </c>
      <c r="P11" s="24">
        <f>SUM(P12:P15)</f>
        <v>211753.82540036645</v>
      </c>
      <c r="Q11" s="24">
        <f>SUM(Q12:Q15)</f>
        <v>211753.82540036645</v>
      </c>
      <c r="R11" s="24">
        <f t="shared" si="0"/>
        <v>7000</v>
      </c>
      <c r="S11" s="24">
        <f t="shared" si="0"/>
        <v>0</v>
      </c>
      <c r="T11" s="24">
        <f t="shared" si="0"/>
        <v>50000</v>
      </c>
      <c r="U11" s="24">
        <f>SUM(U12:U15)</f>
        <v>57000</v>
      </c>
      <c r="V11" s="24">
        <f t="shared" si="0"/>
        <v>7000</v>
      </c>
      <c r="W11" s="24">
        <f t="shared" si="0"/>
        <v>0</v>
      </c>
      <c r="X11" s="24">
        <f t="shared" si="0"/>
        <v>50000</v>
      </c>
      <c r="Y11" s="24">
        <f t="shared" si="0"/>
        <v>57000</v>
      </c>
      <c r="Z11" s="24">
        <f>SUM(Z12:Z15)</f>
        <v>22000</v>
      </c>
      <c r="AA11" s="24">
        <f t="shared" si="0"/>
        <v>22000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</row>
    <row r="12" spans="1:60" s="4" customFormat="1" ht="24.75" customHeight="1">
      <c r="A12" s="17"/>
      <c r="B12" s="37" t="s">
        <v>26</v>
      </c>
      <c r="C12" s="111">
        <v>6826</v>
      </c>
      <c r="D12" s="79">
        <v>21</v>
      </c>
      <c r="E12" s="79">
        <v>3639</v>
      </c>
      <c r="F12" s="58">
        <f>SUM(C12:E12)</f>
        <v>10486</v>
      </c>
      <c r="G12" s="58">
        <v>12317</v>
      </c>
      <c r="H12" s="44"/>
      <c r="I12" s="79">
        <v>309797.0277999996</v>
      </c>
      <c r="J12" s="79"/>
      <c r="K12" s="79">
        <v>148103.369899999</v>
      </c>
      <c r="L12" s="79">
        <v>999.2134000000001</v>
      </c>
      <c r="M12" s="79">
        <v>134836.91870000056</v>
      </c>
      <c r="N12" s="71">
        <f>SUM(K12:M12)</f>
        <v>283939.5019999996</v>
      </c>
      <c r="O12" s="79"/>
      <c r="P12" s="79">
        <v>211753.82540036645</v>
      </c>
      <c r="Q12" s="79">
        <v>211753.82540036645</v>
      </c>
      <c r="R12" s="79">
        <v>7000</v>
      </c>
      <c r="S12" s="79"/>
      <c r="T12" s="79">
        <v>50000</v>
      </c>
      <c r="U12" s="58">
        <f>SUM(R12:T12)</f>
        <v>57000</v>
      </c>
      <c r="V12" s="79">
        <v>7000</v>
      </c>
      <c r="W12" s="79"/>
      <c r="X12" s="79">
        <v>50000</v>
      </c>
      <c r="Y12" s="58">
        <f>SUM(V12:X12)</f>
        <v>57000</v>
      </c>
      <c r="Z12" s="79">
        <v>22000</v>
      </c>
      <c r="AA12" s="80">
        <v>22000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</row>
    <row r="16" spans="1:60" ht="24.75" customHeight="1" thickBot="1">
      <c r="A16" s="13" t="s">
        <v>30</v>
      </c>
      <c r="B16" s="3" t="s">
        <v>11</v>
      </c>
      <c r="C16" s="88">
        <v>10557</v>
      </c>
      <c r="D16" s="88">
        <v>1519</v>
      </c>
      <c r="E16" s="88">
        <v>5209</v>
      </c>
      <c r="F16" s="88">
        <f>SUM(C16:E16)</f>
        <v>17285</v>
      </c>
      <c r="G16" s="88">
        <v>22848</v>
      </c>
      <c r="H16" s="45"/>
      <c r="I16" s="88">
        <v>307216.8193999989</v>
      </c>
      <c r="J16" s="88"/>
      <c r="K16" s="88">
        <v>153495.67179999972</v>
      </c>
      <c r="L16" s="88">
        <v>14263.914799999995</v>
      </c>
      <c r="M16" s="88">
        <v>118091.48979999927</v>
      </c>
      <c r="N16" s="88">
        <f>SUM(K16:M16)</f>
        <v>285851.076399999</v>
      </c>
      <c r="O16" s="88"/>
      <c r="P16" s="88">
        <v>221712.88159465126</v>
      </c>
      <c r="Q16" s="88">
        <v>221712.88159465126</v>
      </c>
      <c r="R16" s="88">
        <v>50735.08</v>
      </c>
      <c r="S16" s="88"/>
      <c r="T16" s="88"/>
      <c r="U16" s="60">
        <f>SUM(R16:T16)</f>
        <v>50735.08</v>
      </c>
      <c r="V16" s="88">
        <v>50735.08</v>
      </c>
      <c r="W16" s="88"/>
      <c r="X16" s="88"/>
      <c r="Y16" s="60">
        <f>SUM(V16:X16)</f>
        <v>50735.08</v>
      </c>
      <c r="Z16" s="88">
        <v>-29950.05</v>
      </c>
      <c r="AA16" s="89">
        <v>-29950.05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</row>
    <row r="17" spans="1:60" ht="24.75" customHeight="1" thickBot="1">
      <c r="A17" s="13" t="s">
        <v>31</v>
      </c>
      <c r="B17" s="3" t="s">
        <v>32</v>
      </c>
      <c r="C17" s="24">
        <f>SUM(C18:C19)</f>
        <v>14473</v>
      </c>
      <c r="D17" s="24">
        <f>SUM(D18:D19)</f>
        <v>418</v>
      </c>
      <c r="E17" s="24">
        <f>SUM(E18:E19)</f>
        <v>2179</v>
      </c>
      <c r="F17" s="24">
        <f>SUM(F18:F19)</f>
        <v>17070</v>
      </c>
      <c r="G17" s="24">
        <f>SUM(G18:G19)</f>
        <v>19648</v>
      </c>
      <c r="H17" s="45"/>
      <c r="I17" s="24">
        <f>SUM(I18:I19)</f>
        <v>376770.5351047137</v>
      </c>
      <c r="J17" s="24">
        <f aca="true" t="shared" si="2" ref="J17:AA17">SUM(J18:J19)</f>
        <v>43222.6407226453</v>
      </c>
      <c r="K17" s="24">
        <f>SUM(K18:K19)</f>
        <v>295172.0301366651</v>
      </c>
      <c r="L17" s="24">
        <f t="shared" si="2"/>
        <v>21707.53456395689</v>
      </c>
      <c r="M17" s="24">
        <f t="shared" si="2"/>
        <v>46342.993019671354</v>
      </c>
      <c r="N17" s="24">
        <f t="shared" si="2"/>
        <v>363222.55772029335</v>
      </c>
      <c r="O17" s="24">
        <f>SUM(O18:O19)</f>
        <v>42308.71503433</v>
      </c>
      <c r="P17" s="24">
        <f>SUM(P18:P19)</f>
        <v>253368.20283994894</v>
      </c>
      <c r="Q17" s="24">
        <f>SUM(Q18:Q19)</f>
        <v>224857.39639190916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31000</v>
      </c>
      <c r="AA17" s="24">
        <f t="shared" si="2"/>
        <v>31000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</row>
    <row r="18" spans="1:60" ht="24.75" customHeight="1">
      <c r="A18" s="17"/>
      <c r="B18" s="6" t="s">
        <v>33</v>
      </c>
      <c r="C18" s="57">
        <v>13888</v>
      </c>
      <c r="D18" s="57">
        <v>63</v>
      </c>
      <c r="E18" s="57">
        <v>1783</v>
      </c>
      <c r="F18" s="57">
        <f>SUM(C18:E18)</f>
        <v>15734</v>
      </c>
      <c r="G18" s="57">
        <v>18411</v>
      </c>
      <c r="H18" s="47"/>
      <c r="I18" s="91">
        <v>318756.56289999944</v>
      </c>
      <c r="J18" s="91"/>
      <c r="K18" s="91">
        <v>265736.3827000002</v>
      </c>
      <c r="L18" s="91">
        <v>1670.7282</v>
      </c>
      <c r="M18" s="91">
        <v>39020.042199999225</v>
      </c>
      <c r="N18" s="72">
        <f aca="true" t="shared" si="4" ref="N18:N50">SUM(K18:M18)</f>
        <v>306427.1530999994</v>
      </c>
      <c r="O18" s="91"/>
      <c r="P18" s="91">
        <v>215320.2396229601</v>
      </c>
      <c r="Q18" s="91">
        <v>215320.2396229601</v>
      </c>
      <c r="R18" s="91"/>
      <c r="S18" s="91"/>
      <c r="T18" s="91"/>
      <c r="U18" s="62">
        <f aca="true" t="shared" si="5" ref="U18:U26">SUM(R18:T18)</f>
        <v>0</v>
      </c>
      <c r="V18" s="91"/>
      <c r="W18" s="91"/>
      <c r="X18" s="91"/>
      <c r="Y18" s="63">
        <f>SUM(V18:X18)</f>
        <v>0</v>
      </c>
      <c r="Z18" s="91">
        <v>31000</v>
      </c>
      <c r="AA18" s="92">
        <v>31000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</row>
    <row r="19" spans="1:60" ht="24.75" customHeight="1" thickBot="1">
      <c r="A19" s="20"/>
      <c r="B19" s="39" t="s">
        <v>34</v>
      </c>
      <c r="C19" s="57">
        <v>585</v>
      </c>
      <c r="D19" s="57">
        <v>355</v>
      </c>
      <c r="E19" s="57">
        <v>396</v>
      </c>
      <c r="F19" s="57">
        <f>SUM(C19:E19)</f>
        <v>1336</v>
      </c>
      <c r="G19" s="57">
        <v>1237</v>
      </c>
      <c r="H19" s="220"/>
      <c r="I19" s="94">
        <v>58013.97220471428</v>
      </c>
      <c r="J19" s="94">
        <v>43222.6407226453</v>
      </c>
      <c r="K19" s="94">
        <v>29435.647436664898</v>
      </c>
      <c r="L19" s="94">
        <v>20036.80636395689</v>
      </c>
      <c r="M19" s="94">
        <v>7322.95081967213</v>
      </c>
      <c r="N19" s="94">
        <f t="shared" si="4"/>
        <v>56795.40462029392</v>
      </c>
      <c r="O19" s="94">
        <v>42308.71503433</v>
      </c>
      <c r="P19" s="94">
        <v>38047.963216988835</v>
      </c>
      <c r="Q19" s="94">
        <v>9537.156768949077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/>
      <c r="AA19" s="95"/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</row>
    <row r="20" spans="1:60" ht="24.75" customHeight="1" thickBot="1">
      <c r="A20" s="13" t="s">
        <v>35</v>
      </c>
      <c r="B20" s="3" t="s">
        <v>2</v>
      </c>
      <c r="C20" s="88">
        <v>23812</v>
      </c>
      <c r="D20" s="88">
        <v>914</v>
      </c>
      <c r="E20" s="88">
        <v>7916</v>
      </c>
      <c r="F20" s="88">
        <f>SUM(C20:E20)</f>
        <v>32642</v>
      </c>
      <c r="G20" s="88">
        <v>38479</v>
      </c>
      <c r="H20" s="45"/>
      <c r="I20" s="236">
        <v>8820343.090399947</v>
      </c>
      <c r="J20" s="236">
        <v>330400.32000000007</v>
      </c>
      <c r="K20" s="97">
        <v>5032607.974899961</v>
      </c>
      <c r="L20" s="97">
        <v>401684.9832000001</v>
      </c>
      <c r="M20" s="97">
        <v>3086389.500299984</v>
      </c>
      <c r="N20" s="97">
        <f>SUM(K20:M20)</f>
        <v>8520682.458399944</v>
      </c>
      <c r="O20" s="97">
        <v>330400.32</v>
      </c>
      <c r="P20" s="97">
        <v>5791604.3113915</v>
      </c>
      <c r="Q20" s="97">
        <v>5681202.8073915</v>
      </c>
      <c r="R20" s="97">
        <v>3812021.0606385027</v>
      </c>
      <c r="S20" s="97">
        <v>201256.02869184324</v>
      </c>
      <c r="T20" s="97">
        <v>2525175.0116696516</v>
      </c>
      <c r="U20" s="97">
        <f t="shared" si="5"/>
        <v>6538452.100999998</v>
      </c>
      <c r="V20" s="97">
        <v>3812021.0606385027</v>
      </c>
      <c r="W20" s="97">
        <v>201256.02869184324</v>
      </c>
      <c r="X20" s="97">
        <v>2525175.0116696516</v>
      </c>
      <c r="Y20" s="97">
        <f>SUM(V20:X20)</f>
        <v>6538452.100999998</v>
      </c>
      <c r="Z20" s="97">
        <v>6397988.77</v>
      </c>
      <c r="AA20" s="98">
        <v>6397988.77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</row>
    <row r="21" spans="1:60" ht="24.75" customHeight="1" thickBot="1">
      <c r="A21" s="13" t="s">
        <v>36</v>
      </c>
      <c r="B21" s="3" t="s">
        <v>37</v>
      </c>
      <c r="C21" s="24">
        <f>SUM(C22:C23)</f>
        <v>604</v>
      </c>
      <c r="D21" s="76">
        <f aca="true" t="shared" si="6" ref="D21:AA21">SUM(D22:D23)</f>
        <v>416</v>
      </c>
      <c r="E21" s="76">
        <f t="shared" si="6"/>
        <v>710</v>
      </c>
      <c r="F21" s="61">
        <f>SUM(F22:F23)</f>
        <v>1730</v>
      </c>
      <c r="G21" s="61">
        <f>SUM(G22:G23)</f>
        <v>1484</v>
      </c>
      <c r="H21" s="76">
        <f>SUM(H22:H23)</f>
        <v>1730</v>
      </c>
      <c r="I21" s="76">
        <f t="shared" si="6"/>
        <v>1183794.2114384447</v>
      </c>
      <c r="J21" s="76">
        <f t="shared" si="6"/>
        <v>877820.9708466418</v>
      </c>
      <c r="K21" s="76">
        <f t="shared" si="6"/>
        <v>380165.55336423166</v>
      </c>
      <c r="L21" s="76">
        <f t="shared" si="6"/>
        <v>352344.190524983</v>
      </c>
      <c r="M21" s="76">
        <f>SUM(M22:M23)</f>
        <v>429418.1251658208</v>
      </c>
      <c r="N21" s="61">
        <f>SUM(N22:N23)</f>
        <v>1161927.8690550355</v>
      </c>
      <c r="O21" s="76">
        <f>SUM(O22:O23)</f>
        <v>865758.1646191829</v>
      </c>
      <c r="P21" s="76">
        <f t="shared" si="6"/>
        <v>813802.2684758089</v>
      </c>
      <c r="Q21" s="76">
        <f t="shared" si="6"/>
        <v>211693.81930882414</v>
      </c>
      <c r="R21" s="76">
        <f>SUM(R22:R23)</f>
        <v>244130.9</v>
      </c>
      <c r="S21" s="76">
        <f>SUM(S22:S23)</f>
        <v>148687.04</v>
      </c>
      <c r="T21" s="76">
        <f>SUM(T22:T23)</f>
        <v>141369.43</v>
      </c>
      <c r="U21" s="61">
        <f>SUM(U22:U23)</f>
        <v>534187.37</v>
      </c>
      <c r="V21" s="76">
        <f t="shared" si="6"/>
        <v>61032.785</v>
      </c>
      <c r="W21" s="76">
        <f t="shared" si="6"/>
        <v>40122.785</v>
      </c>
      <c r="X21" s="76">
        <f t="shared" si="6"/>
        <v>35342.3575</v>
      </c>
      <c r="Y21" s="61">
        <f>SUM(Y22:Y23)</f>
        <v>136497.9275</v>
      </c>
      <c r="Z21" s="76">
        <f t="shared" si="6"/>
        <v>856465.8</v>
      </c>
      <c r="AA21" s="77">
        <f t="shared" si="6"/>
        <v>195376.94000000003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</row>
    <row r="22" spans="1:60" ht="24.75" customHeight="1">
      <c r="A22" s="21"/>
      <c r="B22" s="6" t="s">
        <v>38</v>
      </c>
      <c r="C22" s="57">
        <v>604</v>
      </c>
      <c r="D22" s="57">
        <v>416</v>
      </c>
      <c r="E22" s="57">
        <v>710</v>
      </c>
      <c r="F22" s="57">
        <f>SUM(C22:E22)</f>
        <v>1730</v>
      </c>
      <c r="G22" s="57">
        <v>1484</v>
      </c>
      <c r="H22" s="234">
        <v>1730</v>
      </c>
      <c r="I22" s="79">
        <v>1183794.2114384447</v>
      </c>
      <c r="J22" s="79">
        <v>877820.9708466418</v>
      </c>
      <c r="K22" s="79">
        <v>380165.55336423166</v>
      </c>
      <c r="L22" s="79">
        <v>352344.190524983</v>
      </c>
      <c r="M22" s="79">
        <v>429418.1251658208</v>
      </c>
      <c r="N22" s="94">
        <f t="shared" si="4"/>
        <v>1161927.8690550355</v>
      </c>
      <c r="O22" s="94">
        <v>865758.1646191829</v>
      </c>
      <c r="P22" s="79">
        <v>813802.2684758089</v>
      </c>
      <c r="Q22" s="79">
        <v>211693.81930882414</v>
      </c>
      <c r="R22" s="79">
        <v>244130.9</v>
      </c>
      <c r="S22" s="79">
        <v>148687.04</v>
      </c>
      <c r="T22" s="79">
        <v>141369.43</v>
      </c>
      <c r="U22" s="79">
        <f t="shared" si="5"/>
        <v>534187.37</v>
      </c>
      <c r="V22" s="79">
        <v>61032.785</v>
      </c>
      <c r="W22" s="79">
        <v>40122.785</v>
      </c>
      <c r="X22" s="233">
        <v>35342.3575</v>
      </c>
      <c r="Y22" s="121">
        <f>(SUM(V22:X22))-0</f>
        <v>136497.9275</v>
      </c>
      <c r="Z22" s="79">
        <v>856465.8</v>
      </c>
      <c r="AA22" s="80">
        <v>195376.94000000003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4856</v>
      </c>
      <c r="D24" s="29">
        <f t="shared" si="8"/>
        <v>373910</v>
      </c>
      <c r="E24" s="29">
        <f t="shared" si="8"/>
        <v>710</v>
      </c>
      <c r="F24" s="29">
        <f t="shared" si="8"/>
        <v>379476</v>
      </c>
      <c r="G24" s="29">
        <f t="shared" si="8"/>
        <v>64138</v>
      </c>
      <c r="H24" s="29">
        <f t="shared" si="8"/>
        <v>379476</v>
      </c>
      <c r="I24" s="29">
        <f t="shared" si="8"/>
        <v>1132923.8912073208</v>
      </c>
      <c r="J24" s="29">
        <f t="shared" si="8"/>
        <v>117452.90174479366</v>
      </c>
      <c r="K24" s="29">
        <f t="shared" si="8"/>
        <v>104954.84948310899</v>
      </c>
      <c r="L24" s="29">
        <f t="shared" si="8"/>
        <v>971177.6956323547</v>
      </c>
      <c r="M24" s="29">
        <f t="shared" si="8"/>
        <v>53716.49270154953</v>
      </c>
      <c r="N24" s="29">
        <f t="shared" si="8"/>
        <v>1129849.0378170132</v>
      </c>
      <c r="O24" s="29">
        <f t="shared" si="8"/>
        <v>115490.26349286237</v>
      </c>
      <c r="P24" s="29">
        <f t="shared" si="8"/>
        <v>1043754.567050965</v>
      </c>
      <c r="Q24" s="29">
        <f t="shared" si="8"/>
        <v>950754.9080510522</v>
      </c>
      <c r="R24" s="29">
        <f t="shared" si="8"/>
        <v>35612.31544117647</v>
      </c>
      <c r="S24" s="29">
        <f t="shared" si="8"/>
        <v>78126.69974264705</v>
      </c>
      <c r="T24" s="29">
        <f t="shared" si="8"/>
        <v>21646.2</v>
      </c>
      <c r="U24" s="29">
        <f t="shared" si="8"/>
        <v>135385.21518382351</v>
      </c>
      <c r="V24" s="29">
        <f t="shared" si="8"/>
        <v>13554.81544117647</v>
      </c>
      <c r="W24" s="29">
        <f t="shared" si="8"/>
        <v>48245.19974264705</v>
      </c>
      <c r="X24" s="29">
        <f t="shared" si="8"/>
        <v>5411.550000000001</v>
      </c>
      <c r="Y24" s="29">
        <f t="shared" si="8"/>
        <v>67211.56518382352</v>
      </c>
      <c r="Z24" s="29">
        <f t="shared" si="8"/>
        <v>164538.36224264704</v>
      </c>
      <c r="AA24" s="29">
        <f t="shared" si="8"/>
        <v>63057.20224264705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</row>
    <row r="25" spans="1:60" ht="24.75" customHeight="1">
      <c r="A25" s="17"/>
      <c r="B25" s="6" t="s">
        <v>42</v>
      </c>
      <c r="C25" s="57">
        <v>4263</v>
      </c>
      <c r="D25" s="57">
        <v>373586</v>
      </c>
      <c r="E25" s="57"/>
      <c r="F25" s="57">
        <f>SUM(C25:E25)</f>
        <v>377849</v>
      </c>
      <c r="G25" s="57">
        <v>62782</v>
      </c>
      <c r="H25" s="234">
        <v>377849</v>
      </c>
      <c r="I25" s="79">
        <v>974960.0330882353</v>
      </c>
      <c r="J25" s="79"/>
      <c r="K25" s="79">
        <v>38623.17647058823</v>
      </c>
      <c r="L25" s="79">
        <v>936336.8566176471</v>
      </c>
      <c r="M25" s="79"/>
      <c r="N25" s="72">
        <f t="shared" si="4"/>
        <v>974960.0330882353</v>
      </c>
      <c r="O25" s="79"/>
      <c r="P25" s="79">
        <v>918812.6929679031</v>
      </c>
      <c r="Q25" s="79">
        <v>918812.6929679031</v>
      </c>
      <c r="R25" s="79">
        <v>6202.315441176471</v>
      </c>
      <c r="S25" s="79">
        <v>38284.69974264705</v>
      </c>
      <c r="T25" s="79"/>
      <c r="U25" s="79">
        <f t="shared" si="5"/>
        <v>44487.01518382352</v>
      </c>
      <c r="V25" s="79">
        <v>6202.315441176471</v>
      </c>
      <c r="W25" s="79">
        <v>38284.69974264705</v>
      </c>
      <c r="X25" s="79"/>
      <c r="Y25" s="57">
        <f>SUM(V25:X25)</f>
        <v>44487.01518382352</v>
      </c>
      <c r="Z25" s="79">
        <v>29230.162242647042</v>
      </c>
      <c r="AA25" s="80">
        <v>29230.162242647042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</row>
    <row r="26" spans="1:60" ht="24.75" customHeight="1">
      <c r="A26" s="18"/>
      <c r="B26" s="7" t="s">
        <v>3</v>
      </c>
      <c r="C26" s="57">
        <v>593</v>
      </c>
      <c r="D26" s="57">
        <v>324</v>
      </c>
      <c r="E26" s="57">
        <v>710</v>
      </c>
      <c r="F26" s="57">
        <f>SUM(C26:E26)</f>
        <v>1627</v>
      </c>
      <c r="G26" s="57">
        <v>1356</v>
      </c>
      <c r="H26" s="235">
        <v>1627</v>
      </c>
      <c r="I26" s="115">
        <v>157963.8581190856</v>
      </c>
      <c r="J26" s="115">
        <v>117452.90174479366</v>
      </c>
      <c r="K26" s="115">
        <v>66331.67301252075</v>
      </c>
      <c r="L26" s="115">
        <v>34840.83901470755</v>
      </c>
      <c r="M26" s="115">
        <v>53716.49270154953</v>
      </c>
      <c r="N26" s="94">
        <f t="shared" si="4"/>
        <v>154889.00472877783</v>
      </c>
      <c r="O26" s="94">
        <v>115490.26349286237</v>
      </c>
      <c r="P26" s="115">
        <v>124941.874083062</v>
      </c>
      <c r="Q26" s="115">
        <v>31942.215083149145</v>
      </c>
      <c r="R26" s="115">
        <v>29410</v>
      </c>
      <c r="S26" s="115">
        <v>39842</v>
      </c>
      <c r="T26" s="115">
        <v>21646.2</v>
      </c>
      <c r="U26" s="79">
        <f t="shared" si="5"/>
        <v>90898.2</v>
      </c>
      <c r="V26" s="105">
        <v>7352.5</v>
      </c>
      <c r="W26" s="105">
        <v>9960.5</v>
      </c>
      <c r="X26" s="233">
        <v>5411.550000000001</v>
      </c>
      <c r="Y26" s="115">
        <f>SUM(V26:X26)</f>
        <v>22724.550000000003</v>
      </c>
      <c r="Z26" s="115">
        <v>135308.2</v>
      </c>
      <c r="AA26" s="116">
        <v>33827.04000000001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</row>
    <row r="30" spans="1:60" ht="39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</row>
    <row r="31" spans="1:60" ht="30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</row>
    <row r="32" spans="1:60" ht="45.75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</row>
    <row r="33" spans="1:60" ht="26.25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</row>
    <row r="34" spans="1:60" ht="39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</row>
    <row r="35" spans="1:60" ht="30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</row>
    <row r="36" spans="1:60" ht="45.75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</row>
    <row r="37" spans="1:60" ht="15.75" thickBot="1">
      <c r="A37" s="13" t="s">
        <v>54</v>
      </c>
      <c r="B37" s="3" t="s">
        <v>5</v>
      </c>
      <c r="C37" s="103">
        <v>125</v>
      </c>
      <c r="D37" s="103">
        <v>1</v>
      </c>
      <c r="E37" s="103"/>
      <c r="F37" s="103">
        <f>SUM(C37:E37)</f>
        <v>126</v>
      </c>
      <c r="G37" s="103">
        <v>38</v>
      </c>
      <c r="H37" s="48"/>
      <c r="I37" s="103">
        <v>90550.09400100002</v>
      </c>
      <c r="J37" s="103">
        <v>72440.0752008</v>
      </c>
      <c r="K37" s="103">
        <v>89876.81900100003</v>
      </c>
      <c r="L37" s="103">
        <v>673.275</v>
      </c>
      <c r="M37" s="103"/>
      <c r="N37" s="103">
        <f t="shared" si="4"/>
        <v>90550.09400100002</v>
      </c>
      <c r="O37" s="103">
        <v>72440.0752008</v>
      </c>
      <c r="P37" s="103">
        <v>85220.90153668035</v>
      </c>
      <c r="Q37" s="103">
        <v>17044.18030733605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</row>
    <row r="38" spans="1:60" ht="26.25" thickBot="1">
      <c r="A38" s="13" t="s">
        <v>55</v>
      </c>
      <c r="B38" s="3" t="s">
        <v>56</v>
      </c>
      <c r="C38" s="27"/>
      <c r="D38" s="97"/>
      <c r="E38" s="97"/>
      <c r="F38" s="64">
        <f>SUM(C38:E38)</f>
        <v>0</v>
      </c>
      <c r="G38" s="64">
        <v>216</v>
      </c>
      <c r="H38" s="49"/>
      <c r="I38" s="97"/>
      <c r="J38" s="97"/>
      <c r="K38" s="97"/>
      <c r="L38" s="97"/>
      <c r="M38" s="97"/>
      <c r="N38" s="97">
        <f t="shared" si="4"/>
        <v>0</v>
      </c>
      <c r="O38" s="97"/>
      <c r="P38" s="97">
        <v>37310.97304109588</v>
      </c>
      <c r="Q38" s="97">
        <v>36193.688306849304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</row>
    <row r="39" spans="1:60" ht="15.7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</row>
    <row r="40" spans="1:60" ht="15.7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</row>
    <row r="41" spans="1:60" ht="30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</row>
    <row r="42" spans="1:60" ht="30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</row>
    <row r="43" spans="1:60" ht="15.7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</row>
    <row r="44" spans="1:60" ht="15.7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</row>
    <row r="45" spans="1:60" ht="39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0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0</v>
      </c>
      <c r="Q45" s="100">
        <f t="shared" si="16"/>
        <v>0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</row>
    <row r="46" spans="1:60" ht="1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</row>
    <row r="47" spans="1:60" ht="1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</row>
    <row r="48" spans="1:60" ht="15.7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/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/>
      <c r="Q48" s="105"/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</row>
    <row r="49" spans="1:60" ht="15.7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</row>
    <row r="50" spans="1:60" ht="15.75" thickBot="1">
      <c r="A50" s="257" t="s">
        <v>69</v>
      </c>
      <c r="B50" s="258"/>
      <c r="C50" s="36">
        <f>C11+C16+C17+C20+C21+C24+C28+C29+C30+C33+C34+C37+C38+C39+C40+C44+C45+C49</f>
        <v>61253</v>
      </c>
      <c r="D50" s="15">
        <f>D11+D16+D17+D20+D21+D24+D28+D29+D30+D33+D34+D37+D38+D39+D40+D44+D45+D49</f>
        <v>377199</v>
      </c>
      <c r="E50" s="15">
        <f>E11+E16+E17+E20+E21+E24+E28+E29+E30+E33+E34+E37+E38+E39+E40+E44+E45+E49</f>
        <v>20363</v>
      </c>
      <c r="F50" s="15">
        <f>F11+F16+F17+F20+F21+F24+F28+F29+F30+F33+F34+F37+F38+F39+F40+F44+F45+F49</f>
        <v>458815</v>
      </c>
      <c r="G50" s="15">
        <f>G11+G16+G17+G20+G21+G24+G28+G29+G30+G33+G34+G37+G38+G39+G40+G44+G45+G49</f>
        <v>159168</v>
      </c>
      <c r="H50" s="15">
        <f aca="true" t="shared" si="18" ref="H50:AL50">H11+H16+H17+H20+H21+H24+H28+H29+H30+H33+H34+H37+H38+H39+H40+H44+H45+H49</f>
        <v>381206</v>
      </c>
      <c r="I50" s="15">
        <f t="shared" si="18"/>
        <v>12221395.669351427</v>
      </c>
      <c r="J50" s="15">
        <f t="shared" si="18"/>
        <v>1441336.9085148808</v>
      </c>
      <c r="K50" s="15">
        <f>K11+K16+K17+K20+K21+K24+K28+K29+K30+K33+K34+K37+K38+K39+K40+K44+K45+K49</f>
        <v>6204376.268584965</v>
      </c>
      <c r="L50" s="15">
        <f t="shared" si="18"/>
        <v>1762850.8071212946</v>
      </c>
      <c r="M50" s="15">
        <f t="shared" si="18"/>
        <v>3868795.5196870253</v>
      </c>
      <c r="N50" s="229">
        <f t="shared" si="4"/>
        <v>11836022.595393285</v>
      </c>
      <c r="O50" s="15">
        <f>O11+O16+O17+O20+O21+O24+O28+O29+O30+O33+O34+O37+O38+O39+O40+O44+O45+O49</f>
        <v>1426397.5383471753</v>
      </c>
      <c r="P50" s="15">
        <f t="shared" si="18"/>
        <v>8458527.931331018</v>
      </c>
      <c r="Q50" s="15">
        <f t="shared" si="18"/>
        <v>7555213.506752489</v>
      </c>
      <c r="R50" s="15">
        <f t="shared" si="18"/>
        <v>4149499.356079679</v>
      </c>
      <c r="S50" s="15">
        <f t="shared" si="18"/>
        <v>428069.7684344903</v>
      </c>
      <c r="T50" s="15">
        <f t="shared" si="18"/>
        <v>2738190.641669652</v>
      </c>
      <c r="U50" s="15">
        <f t="shared" si="18"/>
        <v>7315759.7661838215</v>
      </c>
      <c r="V50" s="15">
        <f t="shared" si="18"/>
        <v>3944343.741079679</v>
      </c>
      <c r="W50" s="15">
        <f t="shared" si="18"/>
        <v>289624.0134344903</v>
      </c>
      <c r="X50" s="15">
        <f t="shared" si="18"/>
        <v>2615928.9191696513</v>
      </c>
      <c r="Y50" s="15">
        <f t="shared" si="18"/>
        <v>6849896.673683822</v>
      </c>
      <c r="Z50" s="15">
        <f t="shared" si="18"/>
        <v>7442042.882242647</v>
      </c>
      <c r="AA50" s="16">
        <f t="shared" si="18"/>
        <v>6679472.862242647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</row>
    <row r="51" spans="4:42" ht="15">
      <c r="D51" s="221"/>
      <c r="G51" s="232"/>
      <c r="I51" s="221"/>
      <c r="J51" s="221"/>
      <c r="K51" s="221"/>
      <c r="L51" s="221"/>
      <c r="M51" s="221"/>
      <c r="N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M51" s="228"/>
      <c r="AN51" s="228"/>
      <c r="AO51" s="228"/>
      <c r="AP51" s="228"/>
    </row>
    <row r="52" spans="22:42" ht="15">
      <c r="V52" s="221"/>
      <c r="X52" s="221"/>
      <c r="Y52" s="221"/>
      <c r="AM52" s="228"/>
      <c r="AN52" s="228"/>
      <c r="AO52" s="228"/>
      <c r="AP52" s="228"/>
    </row>
    <row r="53" spans="39:42" ht="15">
      <c r="AM53" s="228"/>
      <c r="AN53" s="228"/>
      <c r="AO53" s="228"/>
      <c r="AP53" s="228"/>
    </row>
    <row r="54" spans="22:42" ht="15">
      <c r="V54" s="221"/>
      <c r="W54" s="221"/>
      <c r="X54" s="221"/>
      <c r="Y54" s="221"/>
      <c r="AM54" s="228"/>
      <c r="AN54" s="228"/>
      <c r="AO54" s="228"/>
      <c r="AP54" s="228"/>
    </row>
    <row r="55" spans="21:42" ht="15">
      <c r="U55" s="221"/>
      <c r="Y55" s="221"/>
      <c r="AM55" s="228"/>
      <c r="AN55" s="228"/>
      <c r="AO55" s="228"/>
      <c r="AP55" s="228"/>
    </row>
    <row r="56" ht="15">
      <c r="Y56" s="221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21 G17 P11:R17" formulaRange="1"/>
    <ignoredError sqref="N12:N16 N45:N50 F12:F14 F22:F23 F38:F50 F25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2019-08-13T10:30:34Z</dcterms:modified>
  <cp:category/>
  <cp:version/>
  <cp:contentType/>
  <cp:contentStatus/>
</cp:coreProperties>
</file>